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09"/>
  <workbookPr/>
  <mc:AlternateContent xmlns:mc="http://schemas.openxmlformats.org/markup-compatibility/2006">
    <mc:Choice Requires="x15">
      <x15ac:absPath xmlns:x15ac="http://schemas.microsoft.com/office/spreadsheetml/2010/11/ac" url="/Users/Santoyo/Downloads/TR-MPAL-3ER-TRIM-2018-TRANSPMPIO/3ER-TRIM-2018-EXCEL/"/>
    </mc:Choice>
  </mc:AlternateContent>
  <xr:revisionPtr revIDLastSave="0" documentId="8_{DF293163-5131-A743-B908-1605403B82F9}" xr6:coauthVersionLast="34" xr6:coauthVersionMax="34" xr10:uidLastSave="{00000000-0000-0000-0000-000000000000}"/>
  <bookViews>
    <workbookView xWindow="0" yWindow="460" windowWidth="20880" windowHeight="12940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F6d!$A$3:$G$26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4" l="1"/>
  <c r="C22" i="4"/>
  <c r="D21" i="4"/>
  <c r="G21" i="4" s="1"/>
  <c r="C21" i="4"/>
  <c r="G20" i="4"/>
  <c r="C20" i="4"/>
  <c r="F14" i="4"/>
  <c r="E14" i="4"/>
  <c r="D14" i="4"/>
  <c r="G14" i="4" s="1"/>
  <c r="G10" i="4"/>
  <c r="C10" i="4"/>
  <c r="D9" i="4"/>
  <c r="G9" i="4" s="1"/>
  <c r="G8" i="4"/>
  <c r="C8" i="4"/>
  <c r="C14" i="4" l="1"/>
  <c r="C9" i="4"/>
  <c r="G25" i="4" l="1"/>
  <c r="G24" i="4"/>
  <c r="G23" i="4"/>
  <c r="F23" i="4"/>
  <c r="E23" i="4"/>
  <c r="D23" i="4"/>
  <c r="C23" i="4"/>
  <c r="B23" i="4"/>
  <c r="F19" i="4"/>
  <c r="E19" i="4"/>
  <c r="D19" i="4"/>
  <c r="B19" i="4"/>
  <c r="B17" i="4" s="1"/>
  <c r="B16" i="4" s="1"/>
  <c r="G18" i="4"/>
  <c r="G13" i="4"/>
  <c r="G12" i="4"/>
  <c r="F11" i="4"/>
  <c r="E11" i="4"/>
  <c r="G11" i="4" s="1"/>
  <c r="D11" i="4"/>
  <c r="C11" i="4"/>
  <c r="B11" i="4"/>
  <c r="G7" i="4"/>
  <c r="F7" i="4"/>
  <c r="E7" i="4"/>
  <c r="E5" i="4" s="1"/>
  <c r="D7" i="4"/>
  <c r="D5" i="4" s="1"/>
  <c r="C5" i="4" s="1"/>
  <c r="C4" i="4" s="1"/>
  <c r="C7" i="4"/>
  <c r="B7" i="4"/>
  <c r="B5" i="4" s="1"/>
  <c r="G6" i="4"/>
  <c r="E4" i="4"/>
  <c r="G5" i="4" l="1"/>
  <c r="G4" i="4" s="1"/>
  <c r="B4" i="4"/>
  <c r="F5" i="4"/>
  <c r="F4" i="4" s="1"/>
  <c r="F27" i="4" s="1"/>
  <c r="G19" i="4"/>
  <c r="D17" i="4"/>
  <c r="D16" i="4" s="1"/>
  <c r="E17" i="4"/>
  <c r="E16" i="4" s="1"/>
  <c r="E27" i="4" s="1"/>
  <c r="F17" i="4"/>
  <c r="F16" i="4" s="1"/>
  <c r="B27" i="4"/>
  <c r="D4" i="4"/>
  <c r="C19" i="4"/>
  <c r="D27" i="4" l="1"/>
  <c r="G17" i="4"/>
  <c r="G16" i="4" s="1"/>
  <c r="G27" i="4" s="1"/>
  <c r="C17" i="4"/>
  <c r="C16" i="4" s="1"/>
  <c r="C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<sst xmlns="http://schemas.openxmlformats.org/spreadsheetml/2006/main" count="33" uniqueCount="23">
  <si>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</si>
  <si>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</si>
  <si>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</si>
  <si>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</si>
  <si>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</si>
  <si>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</si>
  <si>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</si>
  <si>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</si>
  <si>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</si>
  <si>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B. Magisterio</t>
  </si>
  <si>
    <t>C. Servicios de Salud (C=c1+c2)</t>
  </si>
  <si>
    <t>c1) Personal Administrativo</t>
  </si>
  <si>
    <t>D. Seguridad Pública</t>
  </si>
  <si>
    <t>e1) Nombre del Programa o Ley 1</t>
  </si>
  <si>
    <t>e2) Nombre del Programa o Ley 2</t>
  </si>
  <si>
    <t>F. Sentencias laborales definitivas</t>
  </si>
  <si>
    <t>@se6#16</t>
  </si>
  <si>
    <t>A. Personal Administrativo</t>
  </si>
  <si>
    <t>c2) Personal Médico, paramédico y afín</t>
  </si>
  <si>
    <t>E. Gastos asociados a la implementación de nuevas leyes federales o reformas a las mismas (E=e1+e2)</t>
  </si>
  <si>
    <t>II. Gasto  Etiquetado (I=A+B+C+D+E+F)</t>
  </si>
  <si>
    <t>III. Total de Gasto en Servicios Personales (III = I + II)</t>
  </si>
  <si>
    <t>MUNICIPIO DE COMONFORT, GUANAJUATO
Estado Analítico del Ejercicio del Presupuesto de Egresos Detallado - LDF
Clasificación de Servicios Personales por Categoría
Del 1 de Enero al 30 de Septiembre de 2018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</si>
</sst>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" fontId="4" fillId="0" borderId="7" xfId="0" applyNumberFormat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4" fillId="0" borderId="4" xfId="0" applyNumberFormat="1" applyFont="1" applyFill="1" applyBorder="1" applyAlignment="1">
      <alignment vertical="center"/>
    </xf>
    <xf numFmtId="4" fontId="4" fillId="0" borderId="4" xfId="0" applyNumberFormat="1" applyFont="1" applyBorder="1" applyAlignment="1">
      <alignment vertical="center"/>
    </xf>
    <xf numFmtId="4" fontId="4" fillId="0" borderId="7" xfId="0" applyNumberFormat="1" applyFont="1" applyFill="1" applyBorder="1" applyAlignment="1">
      <alignment vertical="center"/>
    </xf>
    <xf numFmtId="4" fontId="5" fillId="0" borderId="7" xfId="0" applyNumberFormat="1" applyFont="1" applyFill="1" applyBorder="1" applyAlignment="1">
      <alignment vertical="center"/>
    </xf>
    <xf numFmtId="0" fontId="2" fillId="0" borderId="12" xfId="0" applyFont="1" applyBorder="1"/>
    <xf numFmtId="0" fontId="2" fillId="0" borderId="6" xfId="0" applyFont="1" applyBorder="1"/>
    <xf numFmtId="0" fontId="1" fillId="0" borderId="8" xfId="0" applyFont="1" applyFill="1" applyBorder="1" applyAlignment="1">
      <alignment horizontal="left" vertical="center" indent="3"/>
    </xf>
    <xf numFmtId="0" fontId="2" fillId="0" borderId="9" xfId="0" applyFont="1" applyFill="1" applyBorder="1" applyAlignment="1">
      <alignment horizontal="left" vertical="center" indent="6"/>
    </xf>
    <xf numFmtId="0" fontId="2" fillId="0" borderId="9" xfId="0" applyFont="1" applyFill="1" applyBorder="1" applyAlignment="1">
      <alignment horizontal="left" vertical="center" indent="9"/>
    </xf>
    <xf numFmtId="0" fontId="2" fillId="0" borderId="9" xfId="0" applyFont="1" applyFill="1" applyBorder="1" applyAlignment="1">
      <alignment horizontal="left" vertical="center" wrapText="1" indent="6"/>
    </xf>
    <xf numFmtId="0" fontId="2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left" indent="3"/>
    </xf>
    <xf numFmtId="0" fontId="1" fillId="0" borderId="9" xfId="0" applyFont="1" applyFill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4" fontId="4" fillId="0" borderId="7" xfId="0" applyNumberFormat="1" applyFont="1" applyFill="1" applyBorder="1" applyAlignment="1" applyProtection="1">
      <alignment vertical="center"/>
      <protection locked="0"/>
    </xf>
    <xf numFmtId="4" fontId="5" fillId="0" borderId="7" xfId="0" applyNumberFormat="1" applyFont="1" applyFill="1" applyBorder="1" applyAlignment="1" applyProtection="1">
      <alignment vertical="center"/>
      <protection locked="0"/>
    </xf>
    <xf numFmtId="4" fontId="5" fillId="0" borderId="10" xfId="0" applyNumberFormat="1" applyFont="1" applyFill="1" applyBorder="1" applyAlignment="1" applyProtection="1">
      <alignment horizontal="right" vertical="center"/>
      <protection locked="0"/>
    </xf>
    <xf numFmtId="4" fontId="4" fillId="0" borderId="10" xfId="0" applyNumberFormat="1" applyFont="1" applyFill="1" applyBorder="1" applyAlignment="1" applyProtection="1">
      <alignment horizontal="right" vertical="center"/>
      <protection locked="0"/>
    </xf>
    <xf numFmtId="4" fontId="1" fillId="0" borderId="7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0</xdr:col>
      <xdr:colOff>1323975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504825</xdr:colOff>
      <xdr:row>0</xdr:row>
      <xdr:rowOff>28574</xdr:rowOff>
    </xdr:from>
    <xdr:to>
      <xdr:col>6</xdr:col>
      <xdr:colOff>942976</xdr:colOff>
      <xdr:row>0</xdr:row>
      <xdr:rowOff>761999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28574"/>
          <a:ext cx="1400176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ColWidth="12" defaultRowHeight="11" x14ac:dyDescent="0.15"/>
  <cols>
    <col min="1" max="16384" width="12" style="3"/>
  </cols>
  <sheetData>
    <row r="1" spans="1:2" x14ac:dyDescent="0.15">
      <c r="A1" s="2"/>
      <c r="B1" s="2"/>
    </row>
    <row r="2020" spans="1:1" x14ac:dyDescent="0.15">
      <c r="A2020" s="4" t="s">
        <v>16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tabSelected="1" workbookViewId="0">
      <selection sqref="A1:G1"/>
    </sheetView>
  </sheetViews>
  <sheetFormatPr baseColWidth="10" defaultColWidth="12" defaultRowHeight="11" x14ac:dyDescent="0.15"/>
  <cols>
    <col min="1" max="1" width="56.796875" style="1" customWidth="1"/>
    <col min="2" max="7" width="16.796875" style="1" customWidth="1"/>
    <col min="8" max="16384" width="12" style="1"/>
  </cols>
  <sheetData>
    <row r="1" spans="1:7" ht="62.25" customHeight="1" x14ac:dyDescent="0.15">
      <c r="A1" s="31" t="s">
        <v>22</v>
      </c>
      <c r="B1" s="33"/>
      <c r="C1" s="33"/>
      <c r="D1" s="33"/>
      <c r="E1" s="33"/>
      <c r="F1" s="33"/>
      <c r="G1" s="34"/>
    </row>
    <row r="2" spans="1:7" x14ac:dyDescent="0.15">
      <c r="A2" s="7"/>
      <c r="B2" s="32" t="s">
        <v>0</v>
      </c>
      <c r="C2" s="32"/>
      <c r="D2" s="32"/>
      <c r="E2" s="32"/>
      <c r="F2" s="32"/>
      <c r="G2" s="5"/>
    </row>
    <row r="3" spans="1:7" ht="45.75" customHeight="1" x14ac:dyDescent="0.15">
      <c r="A3" s="8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9" t="s">
        <v>5</v>
      </c>
    </row>
    <row r="4" spans="1:7" x14ac:dyDescent="0.15">
      <c r="A4" s="18" t="s">
        <v>8</v>
      </c>
      <c r="B4" s="12">
        <f>B5+B6+B7+B10+B11+B14</f>
        <v>71991405.870000005</v>
      </c>
      <c r="C4" s="12">
        <f>C5+C6+C7+C10+C11+C14</f>
        <v>-3849057.130000012</v>
      </c>
      <c r="D4" s="12">
        <f t="shared" ref="D4:G4" si="0">D5+D6+D7+D10+D11+D14</f>
        <v>68142348.739999995</v>
      </c>
      <c r="E4" s="12">
        <f t="shared" si="0"/>
        <v>42048215.280000001</v>
      </c>
      <c r="F4" s="12">
        <f t="shared" si="0"/>
        <v>42048215.280000001</v>
      </c>
      <c r="G4" s="13">
        <f t="shared" si="0"/>
        <v>26094133.459999993</v>
      </c>
    </row>
    <row r="5" spans="1:7" x14ac:dyDescent="0.15">
      <c r="A5" s="19" t="s">
        <v>17</v>
      </c>
      <c r="B5" s="26">
        <f>71991405.87-B7-B10-B14</f>
        <v>66613139.409432009</v>
      </c>
      <c r="C5" s="26">
        <f>+D5-B5</f>
        <v>-3951379.6094320118</v>
      </c>
      <c r="D5" s="30">
        <f>68142348.74-D7-D10-D14</f>
        <v>62661759.799999997</v>
      </c>
      <c r="E5" s="26">
        <f>42048215.28-E7-E10-E14</f>
        <v>40513678.090000004</v>
      </c>
      <c r="F5" s="26">
        <f>42048215.28-F7-F10-F14</f>
        <v>40513678.090000004</v>
      </c>
      <c r="G5" s="28">
        <f>D5-E5</f>
        <v>22148081.709999993</v>
      </c>
    </row>
    <row r="6" spans="1:7" x14ac:dyDescent="0.15">
      <c r="A6" s="19" t="s">
        <v>9</v>
      </c>
      <c r="B6" s="14"/>
      <c r="C6" s="14"/>
      <c r="D6" s="14"/>
      <c r="E6" s="14"/>
      <c r="F6" s="14"/>
      <c r="G6" s="10">
        <f>D6-E6</f>
        <v>0</v>
      </c>
    </row>
    <row r="7" spans="1:7" x14ac:dyDescent="0.15">
      <c r="A7" s="19" t="s">
        <v>10</v>
      </c>
      <c r="B7" s="14">
        <f>SUM(B8:B9)</f>
        <v>1157685.4105680001</v>
      </c>
      <c r="C7" s="14">
        <f t="shared" ref="C7:G7" si="1">SUM(C8:C9)</f>
        <v>2322.4794319999928</v>
      </c>
      <c r="D7" s="14">
        <f t="shared" si="1"/>
        <v>1160007.8900000001</v>
      </c>
      <c r="E7" s="14">
        <f t="shared" si="1"/>
        <v>642527.91</v>
      </c>
      <c r="F7" s="14">
        <f t="shared" si="1"/>
        <v>642527.91</v>
      </c>
      <c r="G7" s="10">
        <f t="shared" si="1"/>
        <v>517479.98</v>
      </c>
    </row>
    <row r="8" spans="1:7" x14ac:dyDescent="0.15">
      <c r="A8" s="20" t="s">
        <v>11</v>
      </c>
      <c r="B8" s="27">
        <v>113826.500568</v>
      </c>
      <c r="C8" s="27">
        <f>+D8-B8</f>
        <v>2322.4794319999928</v>
      </c>
      <c r="D8" s="27">
        <v>116148.98</v>
      </c>
      <c r="E8" s="27">
        <v>116148.98</v>
      </c>
      <c r="F8" s="27">
        <v>116148.98</v>
      </c>
      <c r="G8" s="28">
        <f>D8-E8</f>
        <v>0</v>
      </c>
    </row>
    <row r="9" spans="1:7" x14ac:dyDescent="0.15">
      <c r="A9" s="20" t="s">
        <v>18</v>
      </c>
      <c r="B9" s="27">
        <v>1043858.91</v>
      </c>
      <c r="C9" s="27">
        <f>+D9-B9</f>
        <v>0</v>
      </c>
      <c r="D9" s="27">
        <f>685468.38+358390.53</f>
        <v>1043858.91</v>
      </c>
      <c r="E9" s="27">
        <v>526378.93000000005</v>
      </c>
      <c r="F9" s="27">
        <v>526378.93000000005</v>
      </c>
      <c r="G9" s="28">
        <f>D9-E9</f>
        <v>517479.98</v>
      </c>
    </row>
    <row r="10" spans="1:7" x14ac:dyDescent="0.15">
      <c r="A10" s="19" t="s">
        <v>12</v>
      </c>
      <c r="B10" s="26">
        <v>250000</v>
      </c>
      <c r="C10" s="26">
        <f>+D10-B10</f>
        <v>-100000</v>
      </c>
      <c r="D10" s="26">
        <v>150000</v>
      </c>
      <c r="E10" s="26">
        <v>119993.96</v>
      </c>
      <c r="F10" s="26">
        <v>119993.96</v>
      </c>
      <c r="G10" s="28">
        <f>D10-E10</f>
        <v>30006.039999999994</v>
      </c>
    </row>
    <row r="11" spans="1:7" ht="22" x14ac:dyDescent="0.15">
      <c r="A11" s="21" t="s">
        <v>19</v>
      </c>
      <c r="B11" s="14">
        <f>SUM(B12:B13)</f>
        <v>0</v>
      </c>
      <c r="C11" s="14">
        <f t="shared" ref="C11:F11" si="2">SUM(C12:C13)</f>
        <v>0</v>
      </c>
      <c r="D11" s="14">
        <f t="shared" si="2"/>
        <v>0</v>
      </c>
      <c r="E11" s="14">
        <f t="shared" si="2"/>
        <v>0</v>
      </c>
      <c r="F11" s="14">
        <f t="shared" si="2"/>
        <v>0</v>
      </c>
      <c r="G11" s="10">
        <f t="shared" ref="G11:G13" si="3">D11-E11</f>
        <v>0</v>
      </c>
    </row>
    <row r="12" spans="1:7" x14ac:dyDescent="0.15">
      <c r="A12" s="20" t="s">
        <v>13</v>
      </c>
      <c r="B12" s="15"/>
      <c r="C12" s="15"/>
      <c r="D12" s="15"/>
      <c r="E12" s="15"/>
      <c r="F12" s="15"/>
      <c r="G12" s="11">
        <f t="shared" si="3"/>
        <v>0</v>
      </c>
    </row>
    <row r="13" spans="1:7" x14ac:dyDescent="0.15">
      <c r="A13" s="20" t="s">
        <v>14</v>
      </c>
      <c r="B13" s="15"/>
      <c r="C13" s="15"/>
      <c r="D13" s="15"/>
      <c r="E13" s="15"/>
      <c r="F13" s="15"/>
      <c r="G13" s="11">
        <f t="shared" si="3"/>
        <v>0</v>
      </c>
    </row>
    <row r="14" spans="1:7" x14ac:dyDescent="0.15">
      <c r="A14" s="19" t="s">
        <v>15</v>
      </c>
      <c r="B14" s="14">
        <v>3970581.05</v>
      </c>
      <c r="C14" s="26">
        <f>+D14-B14</f>
        <v>200000</v>
      </c>
      <c r="D14" s="26">
        <f>1430000+2740581.05</f>
        <v>4170581.05</v>
      </c>
      <c r="E14" s="26">
        <f>371467.89+400547.43</f>
        <v>772015.32000000007</v>
      </c>
      <c r="F14" s="26">
        <f>371467.89+400547.43</f>
        <v>772015.32000000007</v>
      </c>
      <c r="G14" s="28">
        <f>D14-E14</f>
        <v>3398565.7299999995</v>
      </c>
    </row>
    <row r="15" spans="1:7" ht="12" customHeight="1" x14ac:dyDescent="0.15">
      <c r="A15" s="22"/>
      <c r="B15" s="15"/>
      <c r="C15" s="15"/>
      <c r="D15" s="15"/>
      <c r="E15" s="15"/>
      <c r="F15" s="15"/>
      <c r="G15" s="11"/>
    </row>
    <row r="16" spans="1:7" x14ac:dyDescent="0.15">
      <c r="A16" s="23" t="s">
        <v>20</v>
      </c>
      <c r="B16" s="14">
        <f>SUM(B26,B23,B22,B19,B17)</f>
        <v>23760767.170000002</v>
      </c>
      <c r="C16" s="14">
        <f>SUM(C26,C23,C22,C19,C17)</f>
        <v>1713054.0099999979</v>
      </c>
      <c r="D16" s="26">
        <f t="shared" ref="D16:F16" si="4">SUM(D17,D18,D19,D22,D23,D26)</f>
        <v>25473821.18</v>
      </c>
      <c r="E16" s="26">
        <f t="shared" si="4"/>
        <v>16732201.75</v>
      </c>
      <c r="F16" s="26">
        <f t="shared" si="4"/>
        <v>16732201.75</v>
      </c>
      <c r="G16" s="29">
        <f>SUM(G17,G18,G19,G22,G23,G26)</f>
        <v>8741619.4299999997</v>
      </c>
    </row>
    <row r="17" spans="1:7" x14ac:dyDescent="0.15">
      <c r="A17" s="19" t="s">
        <v>17</v>
      </c>
      <c r="B17" s="14">
        <f>23760767.17-B19-B22-B26</f>
        <v>5079204.0194320008</v>
      </c>
      <c r="C17" s="26">
        <f>+D17-B17</f>
        <v>113890.88999999687</v>
      </c>
      <c r="D17" s="26">
        <f>25473821.18-D19-D22-D26</f>
        <v>5193094.9094319977</v>
      </c>
      <c r="E17" s="26">
        <f>16732201.75-E19-E22-E26</f>
        <v>3188477.76</v>
      </c>
      <c r="F17" s="26">
        <f>16732201.75-F19-F22-F26</f>
        <v>3188477.76</v>
      </c>
      <c r="G17" s="28">
        <f>D17-E17</f>
        <v>2004617.1494319979</v>
      </c>
    </row>
    <row r="18" spans="1:7" x14ac:dyDescent="0.15">
      <c r="A18" s="19" t="s">
        <v>9</v>
      </c>
      <c r="B18" s="14"/>
      <c r="C18" s="14"/>
      <c r="D18" s="14"/>
      <c r="E18" s="14"/>
      <c r="F18" s="14"/>
      <c r="G18" s="10">
        <f t="shared" ref="G18:G25" si="5">D18-E18</f>
        <v>0</v>
      </c>
    </row>
    <row r="19" spans="1:7" x14ac:dyDescent="0.15">
      <c r="A19" s="19" t="s">
        <v>10</v>
      </c>
      <c r="B19" s="14">
        <f>SUM(B20:B21)</f>
        <v>1943487.310568</v>
      </c>
      <c r="C19" s="14">
        <f>+D19-B19</f>
        <v>0</v>
      </c>
      <c r="D19" s="14">
        <f t="shared" ref="D19:F19" si="6">SUM(D20:D21)</f>
        <v>1943487.310568</v>
      </c>
      <c r="E19" s="14">
        <f t="shared" si="6"/>
        <v>1249758.3700000001</v>
      </c>
      <c r="F19" s="14">
        <f t="shared" si="6"/>
        <v>1249758.3700000001</v>
      </c>
      <c r="G19" s="10">
        <f t="shared" si="5"/>
        <v>693728.94056799985</v>
      </c>
    </row>
    <row r="20" spans="1:7" x14ac:dyDescent="0.15">
      <c r="A20" s="20" t="s">
        <v>11</v>
      </c>
      <c r="B20" s="15">
        <v>113826.500568</v>
      </c>
      <c r="C20" s="27">
        <f>+D20-B20</f>
        <v>0</v>
      </c>
      <c r="D20" s="27">
        <v>113826.500568</v>
      </c>
      <c r="E20" s="27">
        <v>73096.83</v>
      </c>
      <c r="F20" s="27">
        <v>73096.83</v>
      </c>
      <c r="G20" s="28">
        <f>D20-E20</f>
        <v>40729.670568000001</v>
      </c>
    </row>
    <row r="21" spans="1:7" x14ac:dyDescent="0.15">
      <c r="A21" s="20" t="s">
        <v>18</v>
      </c>
      <c r="B21" s="15">
        <v>1829660.81</v>
      </c>
      <c r="C21" s="27">
        <f>+D21-B21</f>
        <v>0</v>
      </c>
      <c r="D21" s="27">
        <f>1719071+110589.81</f>
        <v>1829660.81</v>
      </c>
      <c r="E21" s="27">
        <v>1176661.54</v>
      </c>
      <c r="F21" s="27">
        <v>1176661.54</v>
      </c>
      <c r="G21" s="28">
        <f>D21-E21</f>
        <v>652999.27</v>
      </c>
    </row>
    <row r="22" spans="1:7" x14ac:dyDescent="0.15">
      <c r="A22" s="19" t="s">
        <v>12</v>
      </c>
      <c r="B22" s="14">
        <v>16738075.84</v>
      </c>
      <c r="C22" s="26">
        <f>+D22-B22</f>
        <v>1599163.120000001</v>
      </c>
      <c r="D22" s="26">
        <v>18337238.960000001</v>
      </c>
      <c r="E22" s="26">
        <v>12293965.619999999</v>
      </c>
      <c r="F22" s="26">
        <v>12293965.619999999</v>
      </c>
      <c r="G22" s="28">
        <f>D22-E22</f>
        <v>6043273.3400000017</v>
      </c>
    </row>
    <row r="23" spans="1:7" ht="22" x14ac:dyDescent="0.15">
      <c r="A23" s="21" t="s">
        <v>19</v>
      </c>
      <c r="B23" s="14">
        <f>SUM(B24:B25)</f>
        <v>0</v>
      </c>
      <c r="C23" s="14">
        <f t="shared" ref="C23:F23" si="7">SUM(C24:C25)</f>
        <v>0</v>
      </c>
      <c r="D23" s="14">
        <f t="shared" si="7"/>
        <v>0</v>
      </c>
      <c r="E23" s="14">
        <f t="shared" si="7"/>
        <v>0</v>
      </c>
      <c r="F23" s="14">
        <f t="shared" si="7"/>
        <v>0</v>
      </c>
      <c r="G23" s="10">
        <f t="shared" si="5"/>
        <v>0</v>
      </c>
    </row>
    <row r="24" spans="1:7" x14ac:dyDescent="0.15">
      <c r="A24" s="20" t="s">
        <v>13</v>
      </c>
      <c r="B24" s="15"/>
      <c r="C24" s="15"/>
      <c r="D24" s="15"/>
      <c r="E24" s="15"/>
      <c r="F24" s="15"/>
      <c r="G24" s="11">
        <f t="shared" si="5"/>
        <v>0</v>
      </c>
    </row>
    <row r="25" spans="1:7" x14ac:dyDescent="0.15">
      <c r="A25" s="20" t="s">
        <v>14</v>
      </c>
      <c r="B25" s="15"/>
      <c r="C25" s="15"/>
      <c r="D25" s="15"/>
      <c r="E25" s="15"/>
      <c r="F25" s="15"/>
      <c r="G25" s="11">
        <f t="shared" si="5"/>
        <v>0</v>
      </c>
    </row>
    <row r="26" spans="1:7" x14ac:dyDescent="0.15">
      <c r="A26" s="19" t="s">
        <v>15</v>
      </c>
      <c r="B26" s="14">
        <v>0</v>
      </c>
      <c r="C26" s="14">
        <v>0</v>
      </c>
      <c r="D26" s="14">
        <v>0</v>
      </c>
      <c r="E26" s="14">
        <v>0</v>
      </c>
      <c r="F26" s="14">
        <v>0</v>
      </c>
      <c r="G26" s="10">
        <v>0</v>
      </c>
    </row>
    <row r="27" spans="1:7" ht="12.75" customHeight="1" x14ac:dyDescent="0.15">
      <c r="A27" s="24" t="s">
        <v>21</v>
      </c>
      <c r="B27" s="14">
        <f>B4+B16</f>
        <v>95752173.040000007</v>
      </c>
      <c r="C27" s="30">
        <f>C4+C16</f>
        <v>-2136003.1200000141</v>
      </c>
      <c r="D27" s="30">
        <f t="shared" ref="D27:G27" si="8">D4+D16</f>
        <v>93616169.919999987</v>
      </c>
      <c r="E27" s="30">
        <f t="shared" si="8"/>
        <v>58780417.030000001</v>
      </c>
      <c r="F27" s="30">
        <f t="shared" si="8"/>
        <v>58780417.030000001</v>
      </c>
      <c r="G27" s="30">
        <f t="shared" si="8"/>
        <v>34835752.889999993</v>
      </c>
    </row>
    <row r="28" spans="1:7" x14ac:dyDescent="0.15">
      <c r="A28" s="25"/>
      <c r="B28" s="16"/>
      <c r="C28" s="17"/>
      <c r="D28" s="17"/>
      <c r="E28" s="17"/>
      <c r="F28" s="17"/>
      <c r="G28" s="17"/>
    </row>
  </sheetData>
  <mergeCells count="2">
    <mergeCell ref="A1:G1"/>
    <mergeCell ref="B2:F2"/>
  </mergeCells>
  <dataValidations count="1">
    <dataValidation type="decimal" allowBlank="1" showInputMessage="1" showErrorMessage="1" sqref="B5:G5 C14:G14 B8:G10 D16:G16 C17:G17 C20:G22 C27:G27" xr:uid="{00000000-0002-0000-04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Microsoft Office</cp:lastModifiedBy>
  <cp:lastPrinted>2017-03-01T16:13:20Z</cp:lastPrinted>
  <dcterms:created xsi:type="dcterms:W3CDTF">2017-01-11T17:22:36Z</dcterms:created>
  <dcterms:modified xsi:type="dcterms:W3CDTF">2018-10-23T16:32:50Z</dcterms:modified>
</cp:coreProperties>
</file>